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Joel Futterman\Downloads\"/>
    </mc:Choice>
  </mc:AlternateContent>
  <xr:revisionPtr revIDLastSave="0" documentId="13_ncr:1_{09C938C9-F54A-481A-AC66-24274E621DAE}" xr6:coauthVersionLast="47" xr6:coauthVersionMax="47" xr10:uidLastSave="{00000000-0000-0000-0000-000000000000}"/>
  <bookViews>
    <workbookView xWindow="19680" yWindow="-16500" windowWidth="29040" windowHeight="15720" xr2:uid="{FBEEB1C3-BEBA-49E6-A7E6-CD98A8438454}"/>
  </bookViews>
  <sheets>
    <sheet name="TD3x7 32x100G" sheetId="1" r:id="rId1"/>
  </sheets>
  <definedNames>
    <definedName name="solver_adj" localSheetId="0" hidden="1">'TD3x7 32x100G'!$A$8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'TD3x7 32x100G'!$A$16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0" i="1"/>
  <c r="A11" i="1" l="1"/>
  <c r="A16" i="1" s="1"/>
  <c r="F13" i="1" l="1"/>
  <c r="A14" i="1"/>
  <c r="A15" i="1" s="1"/>
  <c r="G6" i="1" s="1"/>
  <c r="E11" i="1"/>
  <c r="G7" i="1" l="1"/>
  <c r="E7" i="1"/>
  <c r="H6" i="1" s="1"/>
  <c r="G8" i="1"/>
  <c r="G11" i="1"/>
  <c r="H11" i="1" s="1"/>
  <c r="G10" i="1"/>
  <c r="H10" i="1" s="1"/>
  <c r="H7" i="1" l="1"/>
</calcChain>
</file>

<file path=xl/sharedStrings.xml><?xml version="1.0" encoding="utf-8"?>
<sst xmlns="http://schemas.openxmlformats.org/spreadsheetml/2006/main" count="26" uniqueCount="24">
  <si>
    <t>Input</t>
  </si>
  <si>
    <t>input capacity  (Gbps)</t>
  </si>
  <si>
    <t>Percent of traffic to be monitored</t>
  </si>
  <si>
    <t>Copies of output traffic (multiplier)</t>
  </si>
  <si>
    <t>Each Switch</t>
  </si>
  <si>
    <t>Last Switch</t>
  </si>
  <si>
    <t>Fixed</t>
  </si>
  <si>
    <t>ports/switch</t>
  </si>
  <si>
    <t>INGRESS SWITCHES</t>
  </si>
  <si>
    <t>ingress port count</t>
  </si>
  <si>
    <t>Speed/port</t>
  </si>
  <si>
    <t>fabric port count</t>
  </si>
  <si>
    <t>ratio of output ports to fabric on egress switch</t>
  </si>
  <si>
    <t>collector port count</t>
  </si>
  <si>
    <t>Output</t>
  </si>
  <si>
    <t>input taps</t>
  </si>
  <si>
    <t>EGRESS SWITCHES</t>
  </si>
  <si>
    <t>fabric ports</t>
  </si>
  <si>
    <t>output capacity</t>
  </si>
  <si>
    <t>collector ports</t>
  </si>
  <si>
    <t>Jumper Cables Needed</t>
  </si>
  <si>
    <t>ingress switch ports needed</t>
  </si>
  <si>
    <t>ingress switches</t>
  </si>
  <si>
    <t>egress switches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</si>
</sst>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_);_(* \(#,##0.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Segoe UI"/>
      <family val="2"/>
    </font>
    <font>
      <b/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4" fontId="0" fillId="0" borderId="0" xfId="1" applyNumberFormat="1" applyFont="1"/>
    <xf numFmtId="164" fontId="0" fillId="2" borderId="0" xfId="1" applyNumberFormat="1" applyFont="1" applyFill="1"/>
    <xf numFmtId="9" fontId="0" fillId="2" borderId="0" xfId="2" applyFont="1" applyFill="1"/>
    <xf numFmtId="0" fontId="3" fillId="2" borderId="0" xfId="0" applyFont="1" applyFill="1" applyAlignment="1">
      <alignment horizontal="right"/>
    </xf>
    <xf numFmtId="164" fontId="4" fillId="0" borderId="0" xfId="1" applyNumberFormat="1" applyFont="1" applyAlignment="1">
      <alignment horizontal="right"/>
    </xf>
    <xf numFmtId="0" fontId="5" fillId="0" borderId="0" xfId="0" applyFont="1"/>
    <xf numFmtId="165" fontId="5" fillId="0" borderId="0" xfId="0" applyNumberFormat="1" applyFont="1"/>
    <xf numFmtId="165" fontId="3" fillId="0" borderId="0" xfId="0" applyNumberFormat="1" applyFont="1" applyAlignment="1">
      <alignment horizontal="right"/>
    </xf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center"/>
    </xf>
    <xf numFmtId="0" fontId="0" fillId="0" borderId="5" xfId="0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166" fontId="0" fillId="2" borderId="0" xfId="1" applyNumberFormat="1" applyFont="1" applyFill="1"/>
    <xf numFmtId="164" fontId="6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D5157-DE30-4103-A207-C334B0CC6A9D}">
  <dimension ref="A1:I30"/>
  <sheetViews>
    <sheetView tabSelected="1" zoomScale="150" zoomScaleNormal="150" workbookViewId="0">
      <selection activeCell="A6" sqref="A6"/>
    </sheetView>
  </sheetViews>
  <sheetFormatPr defaultRowHeight="14.25" x14ac:dyDescent="0.45"/>
  <cols>
    <col min="1" max="1" width="14.3984375" customWidth="1"/>
    <col min="2" max="2" width="36.3984375" bestFit="1" customWidth="1"/>
    <col min="4" max="4" width="3.73046875" customWidth="1"/>
    <col min="5" max="5" width="20" bestFit="1" customWidth="1"/>
    <col min="6" max="6" width="15.86328125" bestFit="1" customWidth="1"/>
    <col min="7" max="7" width="10.86328125" bestFit="1" customWidth="1"/>
    <col min="8" max="8" width="16.265625" bestFit="1" customWidth="1"/>
    <col min="9" max="9" width="2.59765625" customWidth="1"/>
  </cols>
  <sheetData>
    <row r="1" spans="1:9" x14ac:dyDescent="0.45">
      <c r="A1" s="6" t="s">
        <v>0</v>
      </c>
    </row>
    <row r="2" spans="1:9" ht="14.65" thickBot="1" x14ac:dyDescent="0.5">
      <c r="A2" s="4">
        <v>100</v>
      </c>
      <c r="B2" t="s">
        <v>1</v>
      </c>
    </row>
    <row r="3" spans="1:9" x14ac:dyDescent="0.45">
      <c r="A3" s="5">
        <v>0.7</v>
      </c>
      <c r="B3" t="s">
        <v>2</v>
      </c>
      <c r="D3" s="12"/>
      <c r="E3" s="13"/>
      <c r="F3" s="13"/>
      <c r="G3" s="13"/>
      <c r="H3" s="13"/>
      <c r="I3" s="14"/>
    </row>
    <row r="4" spans="1:9" x14ac:dyDescent="0.45">
      <c r="A4" s="24">
        <v>1</v>
      </c>
      <c r="B4" t="s">
        <v>3</v>
      </c>
      <c r="D4" s="15"/>
      <c r="G4" s="16" t="s">
        <v>4</v>
      </c>
      <c r="H4" s="16" t="s">
        <v>5</v>
      </c>
      <c r="I4" s="17"/>
    </row>
    <row r="5" spans="1:9" ht="15.4" x14ac:dyDescent="0.6">
      <c r="A5" s="7" t="s">
        <v>6</v>
      </c>
      <c r="D5" s="15"/>
      <c r="G5" s="18"/>
      <c r="H5" s="18"/>
      <c r="I5" s="17"/>
    </row>
    <row r="6" spans="1:9" x14ac:dyDescent="0.45">
      <c r="A6" s="8">
        <v>48</v>
      </c>
      <c r="B6" t="s">
        <v>7</v>
      </c>
      <c r="D6" s="15"/>
      <c r="E6" s="16" t="s">
        <v>8</v>
      </c>
      <c r="F6" s="22" t="s">
        <v>9</v>
      </c>
      <c r="G6" s="18">
        <f>ROUNDUP($A$10/$A$15,0)</f>
        <v>4</v>
      </c>
      <c r="H6" s="18" t="str">
        <f>IF(IF(E7&gt;1,A10-((E7-1)*G6),"")&lt;0,"",IF(E7&gt;1,A10-((E7-1)*G6),""))</f>
        <v/>
      </c>
      <c r="I6" s="17"/>
    </row>
    <row r="7" spans="1:9" x14ac:dyDescent="0.45">
      <c r="A7" s="8">
        <v>25</v>
      </c>
      <c r="B7" t="s">
        <v>10</v>
      </c>
      <c r="D7" s="15"/>
      <c r="E7" s="16">
        <f>A15</f>
        <v>1</v>
      </c>
      <c r="F7" s="22" t="s">
        <v>11</v>
      </c>
      <c r="G7" s="18">
        <f>ROUNDUP($A$11/$A$15,0)</f>
        <v>0</v>
      </c>
      <c r="H7" s="18" t="str">
        <f>IF(E7&gt;1,A11-((E7-1)*G7),"")</f>
        <v/>
      </c>
      <c r="I7" s="17"/>
    </row>
    <row r="8" spans="1:9" x14ac:dyDescent="0.45">
      <c r="A8" s="9">
        <v>0.33333333333333331</v>
      </c>
      <c r="B8" t="s">
        <v>12</v>
      </c>
      <c r="D8" s="15"/>
      <c r="E8" s="16"/>
      <c r="F8" s="22" t="s">
        <v>13</v>
      </c>
      <c r="G8" s="18">
        <f>IF(E11=0,A13,"")</f>
        <v>3</v>
      </c>
      <c r="H8" s="18"/>
      <c r="I8" s="17"/>
    </row>
    <row r="9" spans="1:9" x14ac:dyDescent="0.45">
      <c r="A9" s="10" t="s">
        <v>14</v>
      </c>
      <c r="D9" s="15"/>
      <c r="E9" s="16"/>
      <c r="F9" s="22"/>
      <c r="I9" s="17"/>
    </row>
    <row r="10" spans="1:9" x14ac:dyDescent="0.45">
      <c r="A10" s="11">
        <f>+A2/A7</f>
        <v>4</v>
      </c>
      <c r="B10" t="s">
        <v>15</v>
      </c>
      <c r="D10" s="15"/>
      <c r="E10" s="16" t="s">
        <v>16</v>
      </c>
      <c r="F10" s="22" t="s">
        <v>11</v>
      </c>
      <c r="G10" s="18" t="str">
        <f>IF(E11&gt;0,ROUNDUP($A$11/$A$16,0),"")</f>
        <v/>
      </c>
      <c r="H10" s="18" t="str">
        <f>IF(E11&gt;1,A11-((E11-1)*G10),"")</f>
        <v/>
      </c>
      <c r="I10" s="17"/>
    </row>
    <row r="11" spans="1:9" x14ac:dyDescent="0.45">
      <c r="A11">
        <f>IF((A10+A13)&lt;=(A6),0,A13/A8)</f>
        <v>0</v>
      </c>
      <c r="B11" t="s">
        <v>17</v>
      </c>
      <c r="D11" s="15"/>
      <c r="E11" s="16">
        <f>A16</f>
        <v>0</v>
      </c>
      <c r="F11" s="22" t="s">
        <v>13</v>
      </c>
      <c r="G11" s="18" t="str">
        <f>IF(E11&gt;0,ROUNDUP($A$13/$A$16,0),"")</f>
        <v/>
      </c>
      <c r="H11" s="18" t="str">
        <f>IF(E11&gt;1,A13-((E11-1)*G11),"")</f>
        <v/>
      </c>
      <c r="I11" s="17"/>
    </row>
    <row r="12" spans="1:9" x14ac:dyDescent="0.45">
      <c r="A12" s="3">
        <f>+A3*A2</f>
        <v>70</v>
      </c>
      <c r="B12" t="s">
        <v>18</v>
      </c>
      <c r="D12" s="15"/>
      <c r="I12" s="17"/>
    </row>
    <row r="13" spans="1:9" x14ac:dyDescent="0.45">
      <c r="A13" s="25">
        <f>ROUNDUP(+A12/A7,0)+ROUNDUP((+A12/A7)*(A4-1),0)</f>
        <v>3</v>
      </c>
      <c r="B13" t="s">
        <v>19</v>
      </c>
      <c r="D13" s="15"/>
      <c r="E13" s="11" t="s">
        <v>20</v>
      </c>
      <c r="F13" s="23">
        <f>+A11</f>
        <v>0</v>
      </c>
      <c r="I13" s="17"/>
    </row>
    <row r="14" spans="1:9" ht="14.65" thickBot="1" x14ac:dyDescent="0.5">
      <c r="A14">
        <f>ROUNDUP(+A10+A11,0)</f>
        <v>4</v>
      </c>
      <c r="B14" t="s">
        <v>21</v>
      </c>
      <c r="D14" s="19"/>
      <c r="E14" s="20"/>
      <c r="F14" s="20"/>
      <c r="G14" s="20"/>
      <c r="H14" s="20"/>
      <c r="I14" s="21"/>
    </row>
    <row r="15" spans="1:9" x14ac:dyDescent="0.45">
      <c r="A15">
        <f>IF((A10+A13)&lt;=(A6),1,ROUNDUP(+A14/A6,0))</f>
        <v>1</v>
      </c>
      <c r="B15" t="s">
        <v>22</v>
      </c>
    </row>
    <row r="16" spans="1:9" x14ac:dyDescent="0.45">
      <c r="A16">
        <f>IF((A10+A11+A13)&lt;=(A6),0,ROUNDUP((A13+A11)/A6,0))</f>
        <v>0</v>
      </c>
      <c r="B16" t="s">
        <v>23</v>
      </c>
    </row>
    <row r="27" spans="1:1" ht="26.25" x14ac:dyDescent="0.45">
      <c r="A27" s="1"/>
    </row>
    <row r="28" spans="1:1" ht="26.25" x14ac:dyDescent="0.45">
      <c r="A28" s="1"/>
    </row>
    <row r="30" spans="1:1" ht="26.25" x14ac:dyDescent="0.9">
      <c r="A30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D40360749A0149BB813190AAA4CF1E" ma:contentTypeVersion="18" ma:contentTypeDescription="Create a new document." ma:contentTypeScope="" ma:versionID="d06edc35622fa9e3df05e63e2740af12">
  <xsd:schema xmlns:xsd="http://www.w3.org/2001/XMLSchema" xmlns:xs="http://www.w3.org/2001/XMLSchema" xmlns:p="http://schemas.microsoft.com/office/2006/metadata/properties" xmlns:ns3="4bf7ccec-c157-4953-9e7e-051dfeab527e" xmlns:ns4="1e98a131-0838-48d5-89fc-b8b157e4ced6" targetNamespace="http://schemas.microsoft.com/office/2006/metadata/properties" ma:root="true" ma:fieldsID="544f08cc74c012e5a3799829e9e96d0b" ns3:_="" ns4:_="">
    <xsd:import namespace="4bf7ccec-c157-4953-9e7e-051dfeab527e"/>
    <xsd:import namespace="1e98a131-0838-48d5-89fc-b8b157e4ce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7ccec-c157-4953-9e7e-051dfeab52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8a131-0838-48d5-89fc-b8b157e4c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bf7ccec-c157-4953-9e7e-051dfeab527e" xsi:nil="true"/>
  </documentManagement>
</p:properties>
</file>

<file path=customXml/itemProps1.xml><?xml version="1.0" encoding="utf-8"?>
<ds:datastoreItem xmlns:ds="http://schemas.openxmlformats.org/officeDocument/2006/customXml" ds:itemID="{BA97550A-7B2C-419E-95D6-45EED30E28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7ccec-c157-4953-9e7e-051dfeab527e"/>
    <ds:schemaRef ds:uri="1e98a131-0838-48d5-89fc-b8b157e4c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16993E-ABA1-4B69-BDCE-B4C7F4BD1F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8F05A0-D7A2-4D7F-902A-90E1EA3792D5}">
  <ds:schemaRefs>
    <ds:schemaRef ds:uri="http://purl.org/dc/dcmitype/"/>
    <ds:schemaRef ds:uri="http://purl.org/dc/elements/1.1/"/>
    <ds:schemaRef ds:uri="http://schemas.microsoft.com/office/2006/metadata/properties"/>
    <ds:schemaRef ds:uri="4bf7ccec-c157-4953-9e7e-051dfeab527e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1e98a131-0838-48d5-89fc-b8b157e4ced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TD3x7 32x100G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Joel Futterman</dc:creator>
  <cp:keywords/>
  <dc:description/>
  <cp:lastModifiedBy>Joel Futterman</cp:lastModifiedBy>
  <cp:revision/>
  <dcterms:created xsi:type="dcterms:W3CDTF">2025-01-21T18:31:53Z</dcterms:created>
  <dcterms:modified xsi:type="dcterms:W3CDTF">2025-05-02T21:55:52Z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0x01010022D40360749A0149BB813190AAA4CF1E</vt:lpwstr>
  </property>
</Properties>
</file>