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nethl/iCloud Drive (Archive)/Documents/Documents /BE Networks/Product Info/BE Networks Verity Tech Info/VM Sizing Calculator/"/>
    </mc:Choice>
  </mc:AlternateContent>
  <xr:revisionPtr revIDLastSave="0" documentId="13_ncr:1_{D8C9424D-EE45-D942-AA2A-9F844E804412}" xr6:coauthVersionLast="47" xr6:coauthVersionMax="47" xr10:uidLastSave="{00000000-0000-0000-0000-000000000000}"/>
  <bookViews>
    <workbookView xWindow="3300" yWindow="1380" windowWidth="29040" windowHeight="15720" xr2:uid="{CF7E6E21-5E57-461C-ADA9-D6F6E6727F7E}"/>
  </bookViews>
  <sheets>
    <sheet name="Verity VM Sizing Calculato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D21" i="3"/>
  <c r="E21" i="3"/>
  <c r="L40" i="3"/>
  <c r="L41" i="3" s="1"/>
  <c r="L42" i="3" s="1"/>
  <c r="L36" i="3"/>
  <c r="L37" i="3" s="1"/>
  <c r="L43" i="3" l="1"/>
  <c r="L44" i="3" s="1"/>
  <c r="E27" i="3" s="1"/>
  <c r="F26" i="3" l="1"/>
  <c r="F25" i="3"/>
  <c r="F27" i="3" s="1"/>
  <c r="Q13" i="3"/>
  <c r="E26" i="3" s="1"/>
  <c r="P13" i="3"/>
  <c r="D26" i="3" s="1"/>
  <c r="O13" i="3"/>
  <c r="C26" i="3" s="1"/>
  <c r="K13" i="3"/>
  <c r="E25" i="3" s="1"/>
  <c r="J13" i="3"/>
  <c r="I13" i="3"/>
  <c r="D25" i="3" l="1"/>
  <c r="D28" i="3" s="1"/>
  <c r="E28" i="3"/>
  <c r="C25" i="3"/>
  <c r="C28" i="3" s="1"/>
</calcChain>
</file>

<file path=xl/sharedStrings.xml><?xml version="1.0" encoding="utf-8"?>
<sst xmlns="http://schemas.openxmlformats.org/spreadsheetml/2006/main" count="66" uniqueCount="49">
  <si>
    <t>VM Resource Sizing Tool Directions</t>
  </si>
  <si>
    <t>vNETC</t>
  </si>
  <si>
    <t>SDLC</t>
  </si>
  <si>
    <t>Per Unit</t>
  </si>
  <si>
    <t>vCPU</t>
  </si>
  <si>
    <t>RAM</t>
  </si>
  <si>
    <t>Disk</t>
  </si>
  <si>
    <t>Storage I/O Bandwidth</t>
  </si>
  <si>
    <t>SDAN</t>
  </si>
  <si>
    <t>WB</t>
  </si>
  <si>
    <t>BB OLT</t>
  </si>
  <si>
    <t>Calculator Input</t>
  </si>
  <si>
    <t>BB</t>
  </si>
  <si>
    <t>Switch Quantity</t>
  </si>
  <si>
    <t>Minimum Requirements</t>
  </si>
  <si>
    <t>RAM (GB)</t>
  </si>
  <si>
    <t>Disk (GB)</t>
  </si>
  <si>
    <t>vNetC (GB)</t>
  </si>
  <si>
    <t>SDLC (GB)</t>
  </si>
  <si>
    <t>Total</t>
  </si>
  <si>
    <t>Storage I/O BW (MB/s)</t>
  </si>
  <si>
    <t>vNetC</t>
  </si>
  <si>
    <r>
      <t>Memory</t>
    </r>
    <r>
      <rPr>
        <sz val="11"/>
        <color theme="1"/>
        <rFont val="Calibri"/>
        <family val="2"/>
        <scheme val="minor"/>
      </rPr>
      <t>: recommended 8 GB (min 4GB)</t>
    </r>
  </si>
  <si>
    <r>
      <t>Hard Drive Space</t>
    </r>
    <r>
      <rPr>
        <sz val="11"/>
        <color theme="1"/>
        <rFont val="Calibri"/>
        <family val="2"/>
        <scheme val="minor"/>
      </rPr>
      <t>: = ( # of Switches/ONTs * 33638400 bytes) + (20 GB)  [This covers  1year of metrics retention + other Monitoring services]</t>
    </r>
  </si>
  <si>
    <t>Background</t>
  </si>
  <si>
    <t>example= 3600 ONTs and 60 switches</t>
  </si>
  <si>
    <t>Monitoring</t>
  </si>
  <si>
    <t>Seconds in a year</t>
  </si>
  <si>
    <t>Retention in seconds</t>
  </si>
  <si>
    <t>Stats Retention Time (Yrs)</t>
  </si>
  <si>
    <t>bytes per second</t>
  </si>
  <si>
    <t>Metrics per device</t>
  </si>
  <si>
    <t>bytes per retension period</t>
  </si>
  <si>
    <t>GB</t>
  </si>
  <si>
    <t>Metrics per 5 minutes</t>
  </si>
  <si>
    <t>Metrics per second</t>
  </si>
  <si>
    <t>disk space = 31536000 * (4000 * (1600/(5*60))) * 2</t>
  </si>
  <si>
    <t>disk space = 31536000 * 21,333 * 2</t>
  </si>
  <si>
    <t>disk space =~ 1346 GB + 20 GB</t>
  </si>
  <si>
    <r>
      <t xml:space="preserve">metric disk_space </t>
    </r>
    <r>
      <rPr>
        <sz val="11"/>
        <color theme="6" tint="0.39997558519241921"/>
        <rFont val="Calibri"/>
        <family val="2"/>
        <scheme val="minor"/>
      </rPr>
      <t xml:space="preserve">= </t>
    </r>
    <r>
      <rPr>
        <b/>
        <i/>
        <sz val="11"/>
        <color theme="6" tint="0.39997558519241921"/>
        <rFont val="Calibri"/>
        <family val="2"/>
        <scheme val="minor"/>
      </rPr>
      <t>retention_time_seconds * ingested_samples_per_second * bytes_per_sample</t>
    </r>
  </si>
  <si>
    <r>
      <t xml:space="preserve">retention time </t>
    </r>
    <r>
      <rPr>
        <sz val="11"/>
        <color theme="6" tint="0.39997558519241921"/>
        <rFont val="Calibri"/>
        <family val="2"/>
        <scheme val="minor"/>
      </rPr>
      <t>= 1 year in seconds</t>
    </r>
  </si>
  <si>
    <r>
      <t>ingested samples per second</t>
    </r>
    <r>
      <rPr>
        <sz val="11"/>
        <color theme="6" tint="0.39997558519241921"/>
        <rFont val="Calibri"/>
        <family val="2"/>
        <scheme val="minor"/>
      </rPr>
      <t xml:space="preserve"> = (number of switches) * 1600 metrics every 5 minutes per switch </t>
    </r>
  </si>
  <si>
    <r>
      <t>bytes_per_sample</t>
    </r>
    <r>
      <rPr>
        <sz val="11"/>
        <color theme="6" tint="0.39997558519241921"/>
        <rFont val="Calibri"/>
        <family val="2"/>
        <scheme val="minor"/>
      </rPr>
      <t>: 2 bytes</t>
    </r>
  </si>
  <si>
    <t>3.  The Monitoring VM is optional.</t>
  </si>
  <si>
    <t>1.  Fill in the quantity of switches to be managed.</t>
  </si>
  <si>
    <t>2.  The tool calculates vCPU, RAM, and Disk requirements for Verity's three VMs ( vNetC, SDLC, and Monitoring).</t>
  </si>
  <si>
    <t>4.  Stats Retention Time for the Monitoroing VM can be entered as a fraction of a year, i.e. 0.25.</t>
  </si>
  <si>
    <t>5.  The tool also calculates the Storage I/O Bandwidth  for the three VM types.</t>
  </si>
  <si>
    <t>Calculator Output (Recommended)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</si>
</sst>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0"/>
      <name val="Helvetica"/>
      <family val="2"/>
    </font>
    <font>
      <sz val="11"/>
      <color rgb="FF0070C0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6" tint="0.39997558519241921"/>
      <name val="Calibri"/>
      <family val="2"/>
      <scheme val="minor"/>
    </font>
    <font>
      <sz val="11"/>
      <color theme="6" tint="0.39997558519241921"/>
      <name val="Helvetica"/>
      <family val="2"/>
    </font>
    <font>
      <b/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i/>
      <sz val="11"/>
      <color theme="6" tint="0.39997558519241921"/>
      <name val="Calibri"/>
      <family val="2"/>
      <scheme val="minor"/>
    </font>
    <font>
      <b/>
      <sz val="11"/>
      <color theme="6" tint="0.3999755851924192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5" fontId="1" fillId="0" borderId="0" xfId="1" applyNumberFormat="1" applyFont="1" applyAlignment="1" applyProtection="1">
      <alignment vertical="center"/>
      <protection hidden="1"/>
    </xf>
    <xf numFmtId="1" fontId="1" fillId="0" borderId="0" xfId="0" applyNumberFormat="1" applyFont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/>
    <xf numFmtId="0" fontId="12" fillId="0" borderId="0" xfId="0" applyFont="1" applyAlignment="1" applyProtection="1">
      <alignment vertical="center"/>
      <protection hidden="1"/>
    </xf>
    <xf numFmtId="0" fontId="10" fillId="0" borderId="0" xfId="0" applyFont="1"/>
    <xf numFmtId="164" fontId="1" fillId="0" borderId="1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" fontId="4" fillId="0" borderId="15" xfId="0" applyNumberFormat="1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0</xdr:rowOff>
    </xdr:from>
    <xdr:to>
      <xdr:col>1</xdr:col>
      <xdr:colOff>1494689</xdr:colOff>
      <xdr:row>2</xdr:row>
      <xdr:rowOff>245521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80462E-88BE-4C2C-404B-389C4F057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36658" b="-10214"/>
        <a:stretch/>
      </xdr:blipFill>
      <xdr:spPr>
        <a:xfrm>
          <a:off x="584200" y="254000"/>
          <a:ext cx="1737577" cy="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92F4-189A-EE4F-AD07-DBC34DEA26E6}">
  <sheetPr>
    <pageSetUpPr fitToPage="1"/>
  </sheetPr>
  <dimension ref="A1:X44"/>
  <sheetViews>
    <sheetView showGridLines="0" tabSelected="1" topLeftCell="A6" workbookViewId="0">
      <selection activeCell="X26" sqref="X26"/>
    </sheetView>
  </sheetViews>
  <sheetFormatPr baseColWidth="10" defaultColWidth="8.83203125" defaultRowHeight="15" x14ac:dyDescent="0.2"/>
  <cols>
    <col min="1" max="1" width="8.83203125" style="2"/>
    <col min="2" max="2" width="25.83203125" style="2" customWidth="1"/>
    <col min="3" max="5" width="13.83203125" style="2" customWidth="1"/>
    <col min="6" max="6" width="20.83203125" style="2" customWidth="1"/>
    <col min="7" max="7" width="16.83203125" style="4" customWidth="1"/>
    <col min="8" max="10" width="8.83203125" style="4" hidden="1" customWidth="1"/>
    <col min="11" max="11" width="15.1640625" style="4" hidden="1" customWidth="1"/>
    <col min="12" max="12" width="25.5" style="4" hidden="1" customWidth="1"/>
    <col min="13" max="17" width="8.83203125" style="4" hidden="1" customWidth="1"/>
    <col min="18" max="18" width="22.83203125" style="4" hidden="1" customWidth="1"/>
    <col min="19" max="19" width="8.83203125" style="4" hidden="1" customWidth="1"/>
    <col min="20" max="20" width="0" style="2" hidden="1" customWidth="1"/>
    <col min="21" max="16384" width="8.83203125" style="2"/>
  </cols>
  <sheetData>
    <row r="1" spans="1:22" ht="20" customHeight="1" x14ac:dyDescent="0.2">
      <c r="A1" s="3"/>
      <c r="B1" s="3"/>
      <c r="C1" s="3"/>
      <c r="D1" s="3"/>
      <c r="E1" s="3"/>
      <c r="F1" s="3"/>
      <c r="T1" s="3"/>
      <c r="U1" s="3"/>
      <c r="V1" s="3"/>
    </row>
    <row r="2" spans="1:22" ht="20" customHeight="1" x14ac:dyDescent="0.2">
      <c r="A2" s="3"/>
      <c r="B2" s="3"/>
      <c r="C2" s="3"/>
      <c r="D2" s="3"/>
      <c r="E2" s="3"/>
      <c r="F2" s="3"/>
      <c r="T2" s="3"/>
      <c r="U2" s="3"/>
      <c r="V2" s="3"/>
    </row>
    <row r="3" spans="1:22" ht="20" customHeight="1" x14ac:dyDescent="0.2">
      <c r="A3" s="3"/>
      <c r="B3" s="3"/>
      <c r="C3" s="3"/>
      <c r="D3" s="3"/>
      <c r="E3" s="3"/>
      <c r="F3" s="3"/>
      <c r="T3" s="3"/>
      <c r="U3" s="3"/>
      <c r="V3" s="3"/>
    </row>
    <row r="4" spans="1:22" ht="20" customHeight="1" thickBot="1" x14ac:dyDescent="0.25">
      <c r="A4" s="3"/>
      <c r="B4" s="3"/>
      <c r="C4" s="3"/>
      <c r="D4" s="3"/>
      <c r="E4" s="3"/>
      <c r="F4" s="3"/>
      <c r="T4" s="3"/>
      <c r="U4" s="3"/>
      <c r="V4" s="3"/>
    </row>
    <row r="5" spans="1:22" ht="20" customHeight="1" x14ac:dyDescent="0.2">
      <c r="A5" s="3"/>
      <c r="B5" s="46" t="s">
        <v>0</v>
      </c>
      <c r="C5" s="46"/>
      <c r="D5" s="46"/>
      <c r="E5" s="46"/>
      <c r="F5" s="46"/>
      <c r="H5" s="5" t="s">
        <v>1</v>
      </c>
      <c r="I5" s="6"/>
      <c r="J5" s="6"/>
      <c r="K5" s="7"/>
      <c r="L5" s="8"/>
      <c r="M5" s="9"/>
      <c r="N5" s="5" t="s">
        <v>2</v>
      </c>
      <c r="O5" s="10"/>
      <c r="P5" s="10"/>
      <c r="Q5" s="11"/>
      <c r="R5" s="12"/>
      <c r="T5" s="3"/>
      <c r="U5" s="3"/>
      <c r="V5" s="3"/>
    </row>
    <row r="6" spans="1:22" ht="20" customHeight="1" x14ac:dyDescent="0.2">
      <c r="A6" s="3"/>
      <c r="B6" s="3" t="s">
        <v>44</v>
      </c>
      <c r="C6" s="3"/>
      <c r="D6" s="3"/>
      <c r="E6" s="3"/>
      <c r="F6" s="3"/>
      <c r="H6" s="13" t="s">
        <v>3</v>
      </c>
      <c r="I6" s="14" t="s">
        <v>4</v>
      </c>
      <c r="J6" s="14" t="s">
        <v>5</v>
      </c>
      <c r="K6" s="15" t="s">
        <v>6</v>
      </c>
      <c r="L6" s="16" t="s">
        <v>7</v>
      </c>
      <c r="M6" s="9"/>
      <c r="N6" s="13" t="s">
        <v>3</v>
      </c>
      <c r="O6" s="14" t="s">
        <v>4</v>
      </c>
      <c r="P6" s="14" t="s">
        <v>5</v>
      </c>
      <c r="Q6" s="15" t="s">
        <v>6</v>
      </c>
      <c r="R6" s="16" t="s">
        <v>7</v>
      </c>
      <c r="T6" s="3"/>
      <c r="U6" s="3"/>
      <c r="V6" s="3"/>
    </row>
    <row r="7" spans="1:22" ht="20" customHeight="1" x14ac:dyDescent="0.2">
      <c r="A7" s="3"/>
      <c r="B7" s="3" t="s">
        <v>45</v>
      </c>
      <c r="C7" s="3"/>
      <c r="D7" s="3"/>
      <c r="E7" s="3"/>
      <c r="F7" s="3"/>
      <c r="H7" s="17" t="s">
        <v>8</v>
      </c>
      <c r="I7" s="9">
        <v>2E-3</v>
      </c>
      <c r="J7" s="9">
        <v>16</v>
      </c>
      <c r="K7" s="18">
        <v>16</v>
      </c>
      <c r="L7" s="19">
        <v>0.08</v>
      </c>
      <c r="N7" s="17" t="s">
        <v>8</v>
      </c>
      <c r="O7" s="9">
        <v>2.0000000000000001E-4</v>
      </c>
      <c r="P7" s="9">
        <v>1</v>
      </c>
      <c r="Q7" s="18">
        <v>0</v>
      </c>
      <c r="R7" s="19">
        <v>2.9999999999999997E-4</v>
      </c>
      <c r="T7" s="3"/>
      <c r="U7" s="3"/>
      <c r="V7" s="3"/>
    </row>
    <row r="8" spans="1:22" ht="20" customHeight="1" x14ac:dyDescent="0.2">
      <c r="A8" s="3"/>
      <c r="B8" s="3" t="s">
        <v>43</v>
      </c>
      <c r="C8" s="3"/>
      <c r="D8" s="3"/>
      <c r="E8" s="3"/>
      <c r="F8" s="3"/>
      <c r="H8" s="17"/>
      <c r="I8" s="9"/>
      <c r="J8" s="9"/>
      <c r="K8" s="18"/>
      <c r="L8" s="19"/>
      <c r="N8" s="17"/>
      <c r="O8" s="9"/>
      <c r="P8" s="9"/>
      <c r="Q8" s="18"/>
      <c r="R8" s="19"/>
      <c r="T8" s="3"/>
      <c r="U8" s="3"/>
      <c r="V8" s="3"/>
    </row>
    <row r="9" spans="1:22" ht="20" customHeight="1" x14ac:dyDescent="0.2">
      <c r="A9" s="3"/>
      <c r="B9" s="3" t="s">
        <v>46</v>
      </c>
      <c r="C9" s="3"/>
      <c r="D9" s="3"/>
      <c r="E9" s="3"/>
      <c r="F9" s="3"/>
      <c r="H9" s="17"/>
      <c r="I9" s="9"/>
      <c r="J9" s="9"/>
      <c r="K9" s="18"/>
      <c r="L9" s="19"/>
      <c r="N9" s="17"/>
      <c r="O9" s="9"/>
      <c r="P9" s="9"/>
      <c r="Q9" s="18"/>
      <c r="R9" s="19"/>
      <c r="T9" s="3"/>
      <c r="U9" s="3"/>
      <c r="V9" s="3"/>
    </row>
    <row r="10" spans="1:22" ht="20" customHeight="1" x14ac:dyDescent="0.2">
      <c r="A10" s="3"/>
      <c r="B10" s="3" t="s">
        <v>47</v>
      </c>
      <c r="C10" s="3"/>
      <c r="D10" s="3"/>
      <c r="E10" s="3"/>
      <c r="F10" s="3"/>
      <c r="H10" s="17" t="s">
        <v>9</v>
      </c>
      <c r="I10" s="9">
        <v>1.4999999999999999E-2</v>
      </c>
      <c r="J10" s="9">
        <v>32</v>
      </c>
      <c r="K10" s="18">
        <v>16</v>
      </c>
      <c r="L10" s="19">
        <v>0.12</v>
      </c>
      <c r="N10" s="17" t="s">
        <v>9</v>
      </c>
      <c r="O10" s="9">
        <v>2.0000000000000001E-4</v>
      </c>
      <c r="P10" s="9">
        <v>1</v>
      </c>
      <c r="Q10" s="18">
        <v>0</v>
      </c>
      <c r="R10" s="19">
        <v>2.9999999999999997E-4</v>
      </c>
      <c r="T10" s="3"/>
      <c r="U10" s="3"/>
      <c r="V10" s="3"/>
    </row>
    <row r="11" spans="1:22" ht="20" customHeight="1" x14ac:dyDescent="0.2">
      <c r="A11" s="3"/>
      <c r="B11" s="3"/>
      <c r="C11" s="3"/>
      <c r="D11" s="3"/>
      <c r="E11" s="3"/>
      <c r="F11" s="3"/>
      <c r="H11" s="17" t="s">
        <v>10</v>
      </c>
      <c r="I11" s="9">
        <v>1.4999999999999999E-2</v>
      </c>
      <c r="J11" s="9">
        <v>32</v>
      </c>
      <c r="K11" s="18">
        <v>16</v>
      </c>
      <c r="L11" s="19">
        <v>0.12</v>
      </c>
      <c r="N11" s="17" t="s">
        <v>10</v>
      </c>
      <c r="O11" s="9">
        <v>0.4</v>
      </c>
      <c r="P11" s="9">
        <v>256</v>
      </c>
      <c r="Q11" s="18">
        <v>512</v>
      </c>
      <c r="R11" s="19">
        <v>2.9999999999999997E-4</v>
      </c>
      <c r="T11" s="3"/>
      <c r="U11" s="3"/>
      <c r="V11" s="3"/>
    </row>
    <row r="12" spans="1:22" ht="20" customHeight="1" thickBot="1" x14ac:dyDescent="0.25">
      <c r="A12" s="3"/>
      <c r="B12" s="47" t="s">
        <v>11</v>
      </c>
      <c r="C12" s="47"/>
      <c r="D12" s="3"/>
      <c r="E12" s="3"/>
      <c r="F12" s="3"/>
      <c r="H12" s="20" t="s">
        <v>12</v>
      </c>
      <c r="I12" s="21">
        <v>1.4999999999999999E-2</v>
      </c>
      <c r="J12" s="21">
        <v>32</v>
      </c>
      <c r="K12" s="22">
        <v>16</v>
      </c>
      <c r="L12" s="23">
        <v>0.12</v>
      </c>
      <c r="N12" s="24" t="s">
        <v>12</v>
      </c>
      <c r="O12" s="21">
        <v>0.1</v>
      </c>
      <c r="P12" s="21">
        <v>200</v>
      </c>
      <c r="Q12" s="22">
        <v>512</v>
      </c>
      <c r="R12" s="23">
        <v>2.9999999999999997E-4</v>
      </c>
      <c r="T12" s="3"/>
      <c r="U12" s="3"/>
      <c r="V12" s="3"/>
    </row>
    <row r="13" spans="1:22" ht="20" customHeight="1" thickBot="1" x14ac:dyDescent="0.25">
      <c r="A13" s="3"/>
      <c r="B13" s="29" t="s">
        <v>13</v>
      </c>
      <c r="C13" s="1">
        <v>0</v>
      </c>
      <c r="D13" s="3"/>
      <c r="E13" s="3"/>
      <c r="F13" s="3"/>
      <c r="H13" s="25"/>
      <c r="I13" s="26">
        <f>8</f>
        <v>8</v>
      </c>
      <c r="J13" s="26">
        <f>16*1024</f>
        <v>16384</v>
      </c>
      <c r="K13" s="27">
        <f>128*1024</f>
        <v>131072</v>
      </c>
      <c r="L13" s="28"/>
      <c r="N13" s="25"/>
      <c r="O13" s="26">
        <f>4</f>
        <v>4</v>
      </c>
      <c r="P13" s="26">
        <f>4*1024</f>
        <v>4096</v>
      </c>
      <c r="Q13" s="27">
        <f>40*1024</f>
        <v>40960</v>
      </c>
      <c r="R13" s="28"/>
      <c r="T13" s="3"/>
      <c r="U13" s="3"/>
      <c r="V13" s="3"/>
    </row>
    <row r="14" spans="1:22" ht="20" customHeight="1" thickBot="1" x14ac:dyDescent="0.25">
      <c r="A14" s="3"/>
      <c r="B14" s="36" t="s">
        <v>29</v>
      </c>
      <c r="C14" s="50">
        <v>0</v>
      </c>
      <c r="D14" s="3"/>
      <c r="E14" s="3"/>
      <c r="F14" s="3"/>
      <c r="I14" s="9"/>
      <c r="J14" s="9"/>
      <c r="K14" s="9"/>
      <c r="L14" s="9"/>
      <c r="O14" s="9"/>
      <c r="P14" s="9"/>
      <c r="Q14" s="9"/>
      <c r="R14" s="9"/>
      <c r="T14" s="3"/>
      <c r="U14" s="3"/>
      <c r="V14" s="3"/>
    </row>
    <row r="15" spans="1:22" ht="20" customHeight="1" x14ac:dyDescent="0.2">
      <c r="A15" s="3"/>
      <c r="B15" s="3"/>
      <c r="C15" s="3"/>
      <c r="D15" s="3"/>
      <c r="E15" s="3"/>
      <c r="F15" s="3"/>
      <c r="T15" s="3"/>
      <c r="U15" s="3"/>
      <c r="V15" s="3"/>
    </row>
    <row r="16" spans="1:22" ht="20" customHeight="1" x14ac:dyDescent="0.2">
      <c r="A16" s="3"/>
      <c r="B16" s="48" t="s">
        <v>14</v>
      </c>
      <c r="C16" s="48"/>
      <c r="D16" s="48"/>
      <c r="E16" s="48"/>
      <c r="F16" s="3"/>
      <c r="T16" s="3"/>
      <c r="U16" s="3"/>
      <c r="V16" s="3"/>
    </row>
    <row r="17" spans="1:24" ht="20" customHeight="1" x14ac:dyDescent="0.2">
      <c r="A17" s="3"/>
      <c r="B17" s="3"/>
      <c r="C17" s="30" t="s">
        <v>4</v>
      </c>
      <c r="D17" s="30" t="s">
        <v>15</v>
      </c>
      <c r="E17" s="30" t="s">
        <v>16</v>
      </c>
      <c r="F17" s="3"/>
      <c r="T17" s="3"/>
      <c r="U17" s="3"/>
      <c r="V17" s="3"/>
    </row>
    <row r="18" spans="1:24" ht="20" customHeight="1" x14ac:dyDescent="0.2">
      <c r="A18" s="3"/>
      <c r="B18" s="30" t="s">
        <v>17</v>
      </c>
      <c r="C18" s="31">
        <v>8</v>
      </c>
      <c r="D18" s="31">
        <v>16</v>
      </c>
      <c r="E18" s="31">
        <v>204</v>
      </c>
      <c r="F18" s="3"/>
      <c r="J18" s="4" t="s">
        <v>26</v>
      </c>
      <c r="T18" s="3"/>
      <c r="U18" s="3"/>
      <c r="V18" s="3"/>
    </row>
    <row r="19" spans="1:24" ht="20" customHeight="1" x14ac:dyDescent="0.2">
      <c r="A19" s="3"/>
      <c r="B19" s="30" t="s">
        <v>18</v>
      </c>
      <c r="C19" s="31">
        <v>4</v>
      </c>
      <c r="D19" s="31">
        <v>4</v>
      </c>
      <c r="E19" s="31">
        <v>41</v>
      </c>
      <c r="F19" s="3"/>
      <c r="J19" s="35" t="s">
        <v>22</v>
      </c>
      <c r="T19" s="3"/>
      <c r="U19" s="3"/>
      <c r="V19" s="3"/>
    </row>
    <row r="20" spans="1:24" ht="20" customHeight="1" x14ac:dyDescent="0.2">
      <c r="A20" s="3"/>
      <c r="B20" s="30" t="s">
        <v>26</v>
      </c>
      <c r="C20" s="32">
        <v>4</v>
      </c>
      <c r="D20" s="32">
        <v>16</v>
      </c>
      <c r="E20" s="39">
        <v>100</v>
      </c>
      <c r="F20" s="3"/>
      <c r="J20" s="35"/>
      <c r="T20" s="3"/>
      <c r="U20" s="3"/>
      <c r="V20" s="3"/>
    </row>
    <row r="21" spans="1:24" ht="20" customHeight="1" x14ac:dyDescent="0.2">
      <c r="A21" s="3"/>
      <c r="B21" s="30" t="s">
        <v>19</v>
      </c>
      <c r="C21" s="31">
        <f>C18+C19+C20</f>
        <v>16</v>
      </c>
      <c r="D21" s="31">
        <f>D18+D19+D20</f>
        <v>36</v>
      </c>
      <c r="E21" s="38">
        <f>E18+E19+E20</f>
        <v>345</v>
      </c>
      <c r="F21" s="3"/>
      <c r="J21" s="35" t="s">
        <v>23</v>
      </c>
      <c r="S21" s="3"/>
      <c r="T21" s="3"/>
      <c r="U21" s="3"/>
      <c r="X21" s="3"/>
    </row>
    <row r="22" spans="1:24" ht="20" customHeight="1" x14ac:dyDescent="0.2">
      <c r="A22" s="3"/>
      <c r="B22" s="3"/>
      <c r="C22" s="3"/>
      <c r="D22" s="3"/>
      <c r="E22" s="3"/>
      <c r="F22" s="3"/>
      <c r="J22" s="40" t="s">
        <v>24</v>
      </c>
      <c r="K22" s="41"/>
      <c r="L22" s="41"/>
      <c r="M22" s="41"/>
      <c r="N22" s="41"/>
      <c r="O22" s="41"/>
      <c r="P22" s="41"/>
      <c r="T22" s="3"/>
      <c r="U22" s="3"/>
      <c r="V22" s="3"/>
    </row>
    <row r="23" spans="1:24" ht="20" customHeight="1" x14ac:dyDescent="0.2">
      <c r="A23" s="3"/>
      <c r="B23" s="49" t="s">
        <v>48</v>
      </c>
      <c r="C23" s="49"/>
      <c r="D23" s="49"/>
      <c r="E23" s="49"/>
      <c r="F23" s="49"/>
      <c r="J23" s="42" t="s">
        <v>39</v>
      </c>
      <c r="K23" s="41"/>
      <c r="L23" s="41"/>
      <c r="M23" s="41"/>
      <c r="N23" s="41"/>
      <c r="O23" s="41"/>
      <c r="P23" s="41"/>
      <c r="T23" s="3"/>
      <c r="U23" s="3"/>
      <c r="V23" s="3"/>
    </row>
    <row r="24" spans="1:24" ht="16" x14ac:dyDescent="0.2">
      <c r="A24" s="3"/>
      <c r="B24" s="3"/>
      <c r="C24" s="30" t="s">
        <v>4</v>
      </c>
      <c r="D24" s="30" t="s">
        <v>15</v>
      </c>
      <c r="E24" s="30" t="s">
        <v>16</v>
      </c>
      <c r="F24" s="33" t="s">
        <v>20</v>
      </c>
      <c r="J24" s="42" t="s">
        <v>40</v>
      </c>
      <c r="K24" s="41"/>
      <c r="L24" s="41"/>
      <c r="M24" s="43"/>
      <c r="N24" s="41"/>
      <c r="O24" s="41"/>
      <c r="P24" s="41"/>
      <c r="T24" s="3"/>
      <c r="U24" s="3"/>
      <c r="V24" s="3"/>
    </row>
    <row r="25" spans="1:24" ht="20" customHeight="1" x14ac:dyDescent="0.2">
      <c r="A25" s="3"/>
      <c r="B25" s="30" t="s">
        <v>21</v>
      </c>
      <c r="C25" s="31">
        <f>ROUNDUP(MAX($C$13*$I$12,$I$13),0)</f>
        <v>8</v>
      </c>
      <c r="D25" s="31">
        <f>ROUNDUP(MAX($C$13*$J$12,$J$13)/1024,0)</f>
        <v>16</v>
      </c>
      <c r="E25" s="31">
        <f>MAX(204,ROUNDUP(MAX($C$13*$K$12,$K$13)/1024,0))</f>
        <v>204</v>
      </c>
      <c r="F25" s="34">
        <f>5+$C$13*$L$12</f>
        <v>5</v>
      </c>
      <c r="J25" s="42" t="s">
        <v>41</v>
      </c>
      <c r="K25" s="41"/>
      <c r="L25" s="41"/>
      <c r="M25" s="41"/>
      <c r="N25" s="41"/>
      <c r="O25" s="41"/>
      <c r="P25" s="41"/>
      <c r="T25" s="3"/>
      <c r="U25" s="3"/>
      <c r="V25" s="3"/>
    </row>
    <row r="26" spans="1:24" ht="20" customHeight="1" x14ac:dyDescent="0.2">
      <c r="A26" s="3"/>
      <c r="B26" s="30" t="s">
        <v>2</v>
      </c>
      <c r="C26" s="31">
        <f>ROUNDUP(MAX($C$13*$O$12+2,$O$13),0)</f>
        <v>4</v>
      </c>
      <c r="D26" s="31">
        <f>ROUNDUP(MAX($C$13*$P$12+4096,$P$13)/1024,0)</f>
        <v>4</v>
      </c>
      <c r="E26" s="31">
        <f>ROUNDUP(MAX(($C$13+2)*$Q$12,$Q$13+500)/1024,0)</f>
        <v>41</v>
      </c>
      <c r="F26" s="34">
        <f>1+$C$13*$R$12</f>
        <v>1</v>
      </c>
      <c r="J26" s="42" t="s">
        <v>42</v>
      </c>
      <c r="K26" s="41"/>
      <c r="L26" s="41"/>
      <c r="M26" s="43">
        <v>8</v>
      </c>
      <c r="N26" s="41"/>
      <c r="O26" s="41"/>
      <c r="P26" s="41"/>
      <c r="T26" s="3"/>
      <c r="U26" s="3"/>
      <c r="V26" s="3"/>
    </row>
    <row r="27" spans="1:24" ht="20" customHeight="1" x14ac:dyDescent="0.2">
      <c r="A27" s="3"/>
      <c r="B27" s="30" t="s">
        <v>26</v>
      </c>
      <c r="C27" s="32">
        <v>4</v>
      </c>
      <c r="D27" s="32">
        <v>16</v>
      </c>
      <c r="E27" s="39">
        <f>+L44+E20</f>
        <v>100</v>
      </c>
      <c r="F27" s="45">
        <f>+F25</f>
        <v>5</v>
      </c>
      <c r="J27" s="42"/>
      <c r="K27" s="41"/>
      <c r="L27" s="41"/>
      <c r="M27" s="43"/>
      <c r="N27" s="41"/>
      <c r="O27" s="41"/>
      <c r="P27" s="41"/>
      <c r="T27" s="3"/>
      <c r="U27" s="3"/>
      <c r="V27" s="3"/>
    </row>
    <row r="28" spans="1:24" ht="20" customHeight="1" x14ac:dyDescent="0.2">
      <c r="A28" s="3"/>
      <c r="B28" s="30" t="s">
        <v>19</v>
      </c>
      <c r="C28" s="31">
        <f>SUM(C25:C27)</f>
        <v>16</v>
      </c>
      <c r="D28" s="31">
        <f>SUM(D25:D27)</f>
        <v>36</v>
      </c>
      <c r="E28" s="38">
        <f>SUM(E25:E27)</f>
        <v>345</v>
      </c>
      <c r="F28" s="3"/>
      <c r="J28" s="44" t="s">
        <v>25</v>
      </c>
      <c r="K28" s="41"/>
      <c r="L28" s="41"/>
      <c r="M28" s="41"/>
      <c r="N28" s="41"/>
      <c r="O28" s="41"/>
      <c r="P28" s="41"/>
      <c r="T28" s="3"/>
      <c r="U28" s="3"/>
      <c r="V28" s="3"/>
    </row>
    <row r="29" spans="1:24" ht="20" customHeight="1" x14ac:dyDescent="0.2">
      <c r="A29" s="3"/>
      <c r="B29" s="3"/>
      <c r="C29" s="3"/>
      <c r="D29" s="3"/>
      <c r="E29" s="3"/>
      <c r="F29" s="3"/>
      <c r="J29" s="44"/>
      <c r="K29" s="41"/>
      <c r="L29" s="41"/>
      <c r="M29" s="41"/>
      <c r="N29" s="41"/>
      <c r="O29" s="41"/>
      <c r="P29" s="41"/>
      <c r="T29" s="3"/>
      <c r="U29" s="3"/>
      <c r="V29" s="3"/>
    </row>
    <row r="30" spans="1:24" x14ac:dyDescent="0.2">
      <c r="J30" s="44" t="s">
        <v>36</v>
      </c>
      <c r="K30" s="41"/>
      <c r="L30" s="41"/>
      <c r="M30" s="41"/>
      <c r="N30" s="41"/>
      <c r="O30" s="41"/>
      <c r="P30" s="41"/>
    </row>
    <row r="31" spans="1:24" x14ac:dyDescent="0.2">
      <c r="J31" s="44"/>
      <c r="K31" s="41"/>
      <c r="L31" s="41"/>
      <c r="M31" s="41"/>
      <c r="N31" s="41"/>
      <c r="O31" s="41"/>
      <c r="P31" s="41"/>
    </row>
    <row r="32" spans="1:24" x14ac:dyDescent="0.2">
      <c r="J32" s="44" t="s">
        <v>37</v>
      </c>
      <c r="K32" s="41"/>
      <c r="L32" s="41"/>
      <c r="M32" s="41"/>
      <c r="N32" s="41"/>
      <c r="O32" s="41"/>
      <c r="P32" s="41"/>
    </row>
    <row r="33" spans="10:16" x14ac:dyDescent="0.2">
      <c r="J33" s="44"/>
      <c r="K33" s="41"/>
      <c r="L33" s="41"/>
      <c r="M33" s="41"/>
      <c r="N33" s="41"/>
      <c r="O33" s="41"/>
      <c r="P33" s="41"/>
    </row>
    <row r="34" spans="10:16" x14ac:dyDescent="0.2">
      <c r="J34" s="44" t="s">
        <v>38</v>
      </c>
      <c r="K34" s="41"/>
      <c r="L34" s="41"/>
      <c r="M34" s="41"/>
      <c r="N34" s="41"/>
      <c r="O34" s="41"/>
      <c r="P34" s="41"/>
    </row>
    <row r="36" spans="10:16" x14ac:dyDescent="0.2">
      <c r="J36" s="4" t="s">
        <v>27</v>
      </c>
      <c r="L36" s="4">
        <f>60*60*24*365</f>
        <v>31536000</v>
      </c>
    </row>
    <row r="37" spans="10:16" x14ac:dyDescent="0.2">
      <c r="J37" s="4" t="s">
        <v>28</v>
      </c>
      <c r="L37" s="4">
        <f>+C14*L36</f>
        <v>0</v>
      </c>
    </row>
    <row r="39" spans="10:16" x14ac:dyDescent="0.2">
      <c r="J39" s="4" t="s">
        <v>31</v>
      </c>
      <c r="L39" s="4">
        <v>1600</v>
      </c>
    </row>
    <row r="40" spans="10:16" x14ac:dyDescent="0.2">
      <c r="J40" s="4" t="s">
        <v>34</v>
      </c>
      <c r="L40" s="4">
        <f>+C13*L39</f>
        <v>0</v>
      </c>
    </row>
    <row r="41" spans="10:16" x14ac:dyDescent="0.2">
      <c r="J41" s="4" t="s">
        <v>35</v>
      </c>
      <c r="L41" s="4">
        <f>+L40/(5*60)</f>
        <v>0</v>
      </c>
    </row>
    <row r="42" spans="10:16" x14ac:dyDescent="0.2">
      <c r="J42" s="4" t="s">
        <v>30</v>
      </c>
      <c r="L42" s="4">
        <f>+L41*M26</f>
        <v>0</v>
      </c>
    </row>
    <row r="43" spans="10:16" x14ac:dyDescent="0.2">
      <c r="J43" s="4" t="s">
        <v>32</v>
      </c>
      <c r="L43" s="37">
        <f>+L42*L37</f>
        <v>0</v>
      </c>
    </row>
    <row r="44" spans="10:16" x14ac:dyDescent="0.2">
      <c r="J44" s="4" t="s">
        <v>33</v>
      </c>
      <c r="L44" s="37">
        <f>+L43/1024/1024/1024</f>
        <v>0</v>
      </c>
    </row>
  </sheetData>
  <sheetProtection algorithmName="SHA-512" hashValue="K8Ooy/9/Be1XzlGD0XXleanAjhbyOyIp0txCujgN1s5+QKSAZI/z/kwdZltC+u3ejxTHFdStpl1UOu34IDkhdQ==" saltValue="FkIXQkKkkeY7jq4FRovPJg==" spinCount="100000" sheet="1" selectLockedCells="1"/>
  <mergeCells count="4">
    <mergeCell ref="B5:F5"/>
    <mergeCell ref="B12:C12"/>
    <mergeCell ref="B16:E16"/>
    <mergeCell ref="B23:F23"/>
  </mergeCells>
  <pageMargins left="0.7" right="0.7" top="0.75" bottom="0.75" header="0.3" footer="0.3"/>
  <pageSetup orientation="landscape" r:id="rId1"/>
  <headerFooter differentOddEven="1">
    <oddFooter xml:space="preserve">&amp;C&amp;"Arial,Regular"&amp;8&amp;K000000
</oddFooter>
    <evenFooter xml:space="preserve">&amp;C&amp;"arial,Regular"&amp;10Corning Restricted&amp;8
</evenFooter>
  </headerFooter>
  <ignoredErrors>
    <ignoredError sqref="I13 J13:K13 O13:Q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Verity VM Sizing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Basile, Robert F</dc:creator>
  <cp:keywords>Corning Restricted; General Business - 2 Years</cp:keywords>
  <dc:description/>
  <cp:lastModifiedBy>K Lewis</cp:lastModifiedBy>
  <cp:revision/>
  <cp:lastPrinted>2024-10-23T15:15:04Z</cp:lastPrinted>
  <dcterms:created xsi:type="dcterms:W3CDTF">2020-05-07T14:06:52Z</dcterms:created>
  <dcterms:modified xsi:type="dcterms:W3CDTF">2024-10-23T15:24:06Z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6bca2d15-ca24-4f8b-b5e6-8cf4ace3017e</vt:lpwstr>
  </property>
  <property fmtid="{D5CDD505-2E9C-101B-9397-08002B2CF9AE}" pid="3" name="CorningConfigurationVersion">
    <vt:lpwstr>3.0.11.5.6.1ENM-4.8Edit</vt:lpwstr>
  </property>
  <property fmtid="{D5CDD505-2E9C-101B-9397-08002B2CF9AE}" pid="4" name="CorningFullClassification">
    <vt:lpwstr>Corning Restricted</vt:lpwstr>
  </property>
  <property fmtid="{D5CDD505-2E9C-101B-9397-08002B2CF9AE}" pid="5" name="CCTCode">
    <vt:lpwstr>CR</vt:lpwstr>
  </property>
  <property fmtid="{D5CDD505-2E9C-101B-9397-08002B2CF9AE}" pid="6" name="CRCCode">
    <vt:lpwstr>GB-2</vt:lpwstr>
  </property>
  <property fmtid="{D5CDD505-2E9C-101B-9397-08002B2CF9AE}" pid="7" name="CORNINGClassification">
    <vt:lpwstr>Restricted</vt:lpwstr>
  </property>
  <property fmtid="{D5CDD505-2E9C-101B-9397-08002B2CF9AE}" pid="8" name="CORNINGLabelExtension">
    <vt:lpwstr>None</vt:lpwstr>
  </property>
  <property fmtid="{D5CDD505-2E9C-101B-9397-08002B2CF9AE}" pid="9" name="CORNINGDisplayOptionalMarkingLanguage">
    <vt:lpwstr>None</vt:lpwstr>
  </property>
  <property fmtid="{D5CDD505-2E9C-101B-9397-08002B2CF9AE}" pid="10" name="CORNINGMarkingOption">
    <vt:lpwstr>Automatic</vt:lpwstr>
  </property>
  <property fmtid="{D5CDD505-2E9C-101B-9397-08002B2CF9AE}" pid="11" name="CORNINGRetention">
    <vt:lpwstr>General Business - 2 Years</vt:lpwstr>
  </property>
  <property fmtid="{D5CDD505-2E9C-101B-9397-08002B2CF9AE}" pid="12" name="_AdHocReviewCycleID">
    <vt:i4>-1149724360</vt:i4>
  </property>
  <property fmtid="{D5CDD505-2E9C-101B-9397-08002B2CF9AE}" pid="13" name="_NewReviewCycle">
    <vt:lpwstr/>
  </property>
  <property fmtid="{D5CDD505-2E9C-101B-9397-08002B2CF9AE}" pid="14" name="_EmailSubject">
    <vt:lpwstr>Virtualization</vt:lpwstr>
  </property>
  <property fmtid="{D5CDD505-2E9C-101B-9397-08002B2CF9AE}" pid="15" name="_AuthorEmail">
    <vt:lpwstr>BasileRF@corning.com</vt:lpwstr>
  </property>
  <property fmtid="{D5CDD505-2E9C-101B-9397-08002B2CF9AE}" pid="16" name="_AuthorEmailDisplayName">
    <vt:lpwstr>Basile, Robert F</vt:lpwstr>
  </property>
  <property fmtid="{D5CDD505-2E9C-101B-9397-08002B2CF9AE}" pid="17" name="_ReviewingToolsShownOnce">
    <vt:lpwstr/>
  </property>
</Properties>
</file>